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760"/>
  </bookViews>
  <sheets>
    <sheet name="расходованиевсей сметы" sheetId="1" r:id="rId1"/>
    <sheet name="подробно по ОС" sheetId="2" r:id="rId2"/>
    <sheet name="Лист3" sheetId="3" r:id="rId3"/>
  </sheets>
  <definedNames>
    <definedName name="_xlnm.Print_Area" localSheetId="0">'расходованиевсей сметы'!$A$1:$E$131</definedName>
  </definedNames>
  <calcPr calcId="124519"/>
</workbook>
</file>

<file path=xl/calcChain.xml><?xml version="1.0" encoding="utf-8"?>
<calcChain xmlns="http://schemas.openxmlformats.org/spreadsheetml/2006/main">
  <c r="G16" i="2"/>
  <c r="H16"/>
  <c r="D16"/>
  <c r="E16"/>
  <c r="F16"/>
  <c r="H14"/>
  <c r="H13"/>
  <c r="F12"/>
  <c r="F11"/>
  <c r="B143" i="1"/>
  <c r="B136" s="1"/>
  <c r="B137"/>
  <c r="B133"/>
  <c r="B91"/>
  <c r="B124"/>
  <c r="B120"/>
  <c r="B116"/>
  <c r="B113"/>
  <c r="B67" l="1"/>
  <c r="B56" s="1"/>
  <c r="B83"/>
  <c r="B73" l="1"/>
  <c r="B69"/>
  <c r="B68"/>
  <c r="B64"/>
  <c r="B57"/>
  <c r="B29"/>
  <c r="B6" s="1"/>
  <c r="B47"/>
  <c r="B50"/>
  <c r="B49"/>
  <c r="B48"/>
  <c r="B36"/>
  <c r="B33"/>
  <c r="B16"/>
  <c r="B17"/>
  <c r="B129"/>
  <c r="B130"/>
  <c r="B103"/>
  <c r="B97"/>
  <c r="E62"/>
  <c r="B80"/>
  <c r="B106"/>
  <c r="B100"/>
  <c r="B92"/>
  <c r="B60"/>
  <c r="B7"/>
  <c r="B10"/>
  <c r="B41" l="1"/>
  <c r="B109" l="1"/>
  <c r="A8" i="2"/>
</calcChain>
</file>

<file path=xl/sharedStrings.xml><?xml version="1.0" encoding="utf-8"?>
<sst xmlns="http://schemas.openxmlformats.org/spreadsheetml/2006/main" count="141" uniqueCount="124">
  <si>
    <t>Электроэнергия</t>
  </si>
  <si>
    <t>тепло</t>
  </si>
  <si>
    <t>вода</t>
  </si>
  <si>
    <t>вывоз ЖБО</t>
  </si>
  <si>
    <t>вывоз ТБО</t>
  </si>
  <si>
    <t>ТО-1;ТО-2</t>
  </si>
  <si>
    <t>мед осотр водителя</t>
  </si>
  <si>
    <t>противоклещевая обработка</t>
  </si>
  <si>
    <t>бензин</t>
  </si>
  <si>
    <t>связь</t>
  </si>
  <si>
    <t>курсы</t>
  </si>
  <si>
    <t>подписка</t>
  </si>
  <si>
    <t>учебники</t>
  </si>
  <si>
    <t>ключ ЭЦП</t>
  </si>
  <si>
    <t>военно-полевые сборы</t>
  </si>
  <si>
    <t xml:space="preserve">программные продукты </t>
  </si>
  <si>
    <t>01(местный бюджет)</t>
  </si>
  <si>
    <t>местный бюджет</t>
  </si>
  <si>
    <t>211(00)</t>
  </si>
  <si>
    <t xml:space="preserve">налоги </t>
  </si>
  <si>
    <t>213(00)</t>
  </si>
  <si>
    <t>земельный налог</t>
  </si>
  <si>
    <t>транспортный налог</t>
  </si>
  <si>
    <t>налог на имущество</t>
  </si>
  <si>
    <t xml:space="preserve">зарплата </t>
  </si>
  <si>
    <t>211(92)</t>
  </si>
  <si>
    <t>213(92)</t>
  </si>
  <si>
    <t>областной бюджет</t>
  </si>
  <si>
    <t>целевое финансирование</t>
  </si>
  <si>
    <t>телематические услуги</t>
  </si>
  <si>
    <t>ВСЕГО</t>
  </si>
  <si>
    <t>информационно-техническое обслуживание (1С)</t>
  </si>
  <si>
    <t>пособие по уходу за ребенком до 3-х лет</t>
  </si>
  <si>
    <t>223(00) коммунальные услуги</t>
  </si>
  <si>
    <t>225(00) работы, услуги по содержанию имущества</t>
  </si>
  <si>
    <t>226(00) прочие  работы, услуги</t>
  </si>
  <si>
    <t>290(00) прочие расходы</t>
  </si>
  <si>
    <t>340(00) увеличение стоимоти материальных запасов</t>
  </si>
  <si>
    <t>212(92) прочие выплаты</t>
  </si>
  <si>
    <t>221(92) услуги связи</t>
  </si>
  <si>
    <t>226(92) прочие работы, услуги</t>
  </si>
  <si>
    <t>310(92) увеличение стоимотси основных средств</t>
  </si>
  <si>
    <t>340(летний лагерь)</t>
  </si>
  <si>
    <t>наименование</t>
  </si>
  <si>
    <t>количество</t>
  </si>
  <si>
    <t xml:space="preserve">областной </t>
  </si>
  <si>
    <t>местный</t>
  </si>
  <si>
    <t>получено безвозмездно</t>
  </si>
  <si>
    <t>№ п/п</t>
  </si>
  <si>
    <t>итого</t>
  </si>
  <si>
    <t>в т.ч. Зарплата пед. Работников</t>
  </si>
  <si>
    <t>налоги</t>
  </si>
  <si>
    <t>в т.ч. На з/п пед.работников</t>
  </si>
  <si>
    <t>бланки строгой отчетности (аттестаты)</t>
  </si>
  <si>
    <t>запчасти</t>
  </si>
  <si>
    <t>целевые средства</t>
  </si>
  <si>
    <t>интернет</t>
  </si>
  <si>
    <t>за счет кого бюджета приобретены ОС, сумма</t>
  </si>
  <si>
    <t>93(федеральный бюджет)</t>
  </si>
  <si>
    <t xml:space="preserve">дератизация,дезинсекция, дезинфекция </t>
  </si>
  <si>
    <t>охрана</t>
  </si>
  <si>
    <t>ОСАГО</t>
  </si>
  <si>
    <t>монтаж, настройка, пуско-наладка программно-аппаратного комплекса</t>
  </si>
  <si>
    <t>вода питьевая</t>
  </si>
  <si>
    <t>эл. Журнал "Прогоззаказ"</t>
  </si>
  <si>
    <t>информационная консультация по 1С</t>
  </si>
  <si>
    <t>АИС Электронная школа</t>
  </si>
  <si>
    <t>223 (комунальные расходы) КЦ 90708</t>
  </si>
  <si>
    <t>кредиторская задолженность тепло</t>
  </si>
  <si>
    <t>кредиторская задолженность свет</t>
  </si>
  <si>
    <t>226 (питание малообеспеченных) КЦ 90716</t>
  </si>
  <si>
    <t>организация питания малообеспеченных</t>
  </si>
  <si>
    <t>340 (питание малообеспеченных) КЦ 90716</t>
  </si>
  <si>
    <t>средства от приносящей доход деятельности</t>
  </si>
  <si>
    <t>приносящая доход деятельность</t>
  </si>
  <si>
    <t>,</t>
  </si>
  <si>
    <t>221(00) услуги связи</t>
  </si>
  <si>
    <t>обслуживание видеонаблюдения</t>
  </si>
  <si>
    <t>тех.облуживание тревожной сигнализации</t>
  </si>
  <si>
    <t>ремонт видеокамеры</t>
  </si>
  <si>
    <t>калибровка тахографа</t>
  </si>
  <si>
    <t>медали</t>
  </si>
  <si>
    <t>аттестация автоматизированного рабочего места</t>
  </si>
  <si>
    <t>кредиторская задолженность ЖБО</t>
  </si>
  <si>
    <t>226 (БТИ) КЦ 90710</t>
  </si>
  <si>
    <t>услуги БТИ</t>
  </si>
  <si>
    <t>молоко</t>
  </si>
  <si>
    <t>310(генератор) КЦ 90713</t>
  </si>
  <si>
    <t>генератор</t>
  </si>
  <si>
    <t>кредиторская задолженность хоз. Товары</t>
  </si>
  <si>
    <t>340(88) увеличение стоимоти материальных запасов</t>
  </si>
  <si>
    <t>Отчет об исполнении финансово-хозяйственной деятельности                                               ПСШ №2 за 12 месяцев 2017 года</t>
  </si>
  <si>
    <t>ремонт автобуса</t>
  </si>
  <si>
    <t>профилактически испытания электрооборудования</t>
  </si>
  <si>
    <t>утилизация ламп</t>
  </si>
  <si>
    <t>заправка огнетушителей</t>
  </si>
  <si>
    <t>мед. Осмотр сотрудников</t>
  </si>
  <si>
    <t>хоз товары(линолиум, лампы)</t>
  </si>
  <si>
    <t>аккумулятор для АПС</t>
  </si>
  <si>
    <t>таблички на автобусные остановки</t>
  </si>
  <si>
    <t>заправка картриджей</t>
  </si>
  <si>
    <t>канцтовары</t>
  </si>
  <si>
    <t>моющие средства</t>
  </si>
  <si>
    <t>хоз товары</t>
  </si>
  <si>
    <t>226(настойка оборудования) КЦ 90715</t>
  </si>
  <si>
    <t>настройка Глонасс</t>
  </si>
  <si>
    <t>фотокнига</t>
  </si>
  <si>
    <t>Глонасс</t>
  </si>
  <si>
    <t>310(приобритение оборудования, ОС) КЦ 90715</t>
  </si>
  <si>
    <t>226(ПДС) КЦ 90705</t>
  </si>
  <si>
    <t>ПСД</t>
  </si>
  <si>
    <t>гос. Экспертиза ПСД</t>
  </si>
  <si>
    <t>310 (оборудование для выборов) КЦ 90719</t>
  </si>
  <si>
    <t>ОС для выборов</t>
  </si>
  <si>
    <t>водоснабжение</t>
  </si>
  <si>
    <t>электроэнергия</t>
  </si>
  <si>
    <t>дезинфекционная обработка</t>
  </si>
  <si>
    <t>гланасс</t>
  </si>
  <si>
    <t>ноутбук для выборов</t>
  </si>
  <si>
    <t>принтер для выборов</t>
  </si>
  <si>
    <t>сканер для ЕГЭ</t>
  </si>
  <si>
    <t>принтеры для ЕГЭ</t>
  </si>
  <si>
    <t>ноутбук для ЕГЭ</t>
  </si>
  <si>
    <t>Приобретенные/ полученные основные средства                                                                                                         за 12 месяцев 2017 года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</si>
</sst>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1" fillId="0" borderId="1" xfId="0" applyFont="1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1" xfId="0" applyBorder="1"/>
    <xf numFmtId="0" fontId="0" fillId="0" borderId="1" xfId="0" applyFill="1" applyBorder="1" applyAlignment="1">
      <alignment wrapText="1"/>
    </xf>
    <xf numFmtId="2" fontId="0" fillId="0" borderId="0" xfId="0" applyNumberFormat="1"/>
    <xf numFmtId="0" fontId="0" fillId="0" borderId="0" xfId="0" applyBorder="1"/>
    <xf numFmtId="0" fontId="0" fillId="0" borderId="0" xfId="0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0" borderId="0" xfId="0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2" fontId="0" fillId="0" borderId="1" xfId="0" applyNumberFormat="1" applyFill="1" applyBorder="1" applyAlignment="1">
      <alignment wrapText="1"/>
    </xf>
    <xf numFmtId="0" fontId="0" fillId="0" borderId="1" xfId="0" applyBorder="1" applyAlignment="1">
      <alignment horizontal="left" wrapText="1"/>
    </xf>
    <xf numFmtId="2" fontId="0" fillId="2" borderId="1" xfId="0" applyNumberFormat="1" applyFill="1" applyBorder="1" applyAlignment="1">
      <alignment wrapText="1"/>
    </xf>
    <xf numFmtId="2" fontId="1" fillId="2" borderId="1" xfId="0" applyNumberFormat="1" applyFont="1" applyFill="1" applyBorder="1"/>
    <xf numFmtId="2" fontId="1" fillId="2" borderId="1" xfId="0" applyNumberFormat="1" applyFont="1" applyFill="1" applyBorder="1" applyAlignment="1">
      <alignment wrapText="1"/>
    </xf>
    <xf numFmtId="2" fontId="0" fillId="2" borderId="1" xfId="0" applyNumberFormat="1" applyFont="1" applyFill="1" applyBorder="1" applyAlignment="1">
      <alignment wrapText="1"/>
    </xf>
    <xf numFmtId="2" fontId="0" fillId="2" borderId="0" xfId="0" applyNumberFormat="1" applyFill="1" applyBorder="1" applyAlignment="1">
      <alignment wrapText="1"/>
    </xf>
    <xf numFmtId="0" fontId="0" fillId="2" borderId="0" xfId="0" applyFill="1"/>
    <xf numFmtId="2" fontId="0" fillId="2" borderId="0" xfId="0" applyNumberFormat="1" applyFont="1" applyFill="1" applyBorder="1" applyAlignment="1">
      <alignment wrapText="1"/>
    </xf>
    <xf numFmtId="0" fontId="0" fillId="2" borderId="1" xfId="0" applyFill="1" applyBorder="1"/>
    <xf numFmtId="0" fontId="0" fillId="0" borderId="0" xfId="0" applyBorder="1" applyAlignment="1">
      <alignment horizontal="center" wrapText="1"/>
    </xf>
    <xf numFmtId="2" fontId="0" fillId="2" borderId="1" xfId="0" applyNumberFormat="1" applyFont="1" applyFill="1" applyBorder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0" fillId="0" borderId="0" xfId="0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0" fillId="0" borderId="3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2" fontId="0" fillId="0" borderId="2" xfId="0" applyNumberForma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2" fontId="0" fillId="0" borderId="3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44"/>
  <sheetViews>
    <sheetView tabSelected="1" workbookViewId="0">
      <selection activeCell="A2" sqref="A2:E2"/>
    </sheetView>
  </sheetViews>
  <sheetFormatPr defaultRowHeight="15"/>
  <cols>
    <col min="1" max="1" width="38.5703125" customWidth="1"/>
    <col min="2" max="2" width="14" style="27" bestFit="1" customWidth="1"/>
    <col min="4" max="4" width="16.42578125" customWidth="1"/>
    <col min="5" max="5" width="18.5703125" customWidth="1"/>
    <col min="6" max="6" width="12.7109375" customWidth="1"/>
  </cols>
  <sheetData>
    <row r="2" spans="1:5" ht="40.5" customHeight="1">
      <c r="A2" s="39" t="s">
        <v>91</v>
      </c>
      <c r="B2" s="39"/>
      <c r="C2" s="39"/>
      <c r="D2" s="39"/>
      <c r="E2" s="39"/>
    </row>
    <row r="4" spans="1:5" ht="18.75">
      <c r="A4" s="38" t="s">
        <v>17</v>
      </c>
      <c r="B4" s="38"/>
      <c r="C4" s="38"/>
      <c r="D4" s="38"/>
      <c r="E4" s="38"/>
    </row>
    <row r="6" spans="1:5" ht="20.25" customHeight="1">
      <c r="A6" s="12" t="s">
        <v>30</v>
      </c>
      <c r="B6" s="23">
        <f>+B10+B16+B29+B41+B47+E7+E10+B7</f>
        <v>4907369.9999999991</v>
      </c>
      <c r="D6" s="44" t="s">
        <v>24</v>
      </c>
      <c r="E6" s="45"/>
    </row>
    <row r="7" spans="1:5" ht="20.25" customHeight="1">
      <c r="A7" s="4" t="s">
        <v>76</v>
      </c>
      <c r="B7" s="23">
        <f>B8</f>
        <v>6000</v>
      </c>
      <c r="D7" s="2" t="s">
        <v>18</v>
      </c>
      <c r="E7" s="6">
        <v>787431.89</v>
      </c>
    </row>
    <row r="8" spans="1:5" ht="20.25" customHeight="1">
      <c r="A8" s="6" t="s">
        <v>29</v>
      </c>
      <c r="B8" s="31">
        <v>6000</v>
      </c>
      <c r="D8" s="1"/>
    </row>
    <row r="9" spans="1:5" ht="20.25" customHeight="1">
      <c r="A9" s="12"/>
      <c r="B9" s="23"/>
      <c r="D9" s="43" t="s">
        <v>19</v>
      </c>
      <c r="E9" s="43"/>
    </row>
    <row r="10" spans="1:5" ht="19.5" customHeight="1">
      <c r="A10" s="4" t="s">
        <v>33</v>
      </c>
      <c r="B10" s="24">
        <f>B11+B12+B13+B14</f>
        <v>2633266</v>
      </c>
      <c r="C10" s="1"/>
      <c r="D10" s="2" t="s">
        <v>20</v>
      </c>
      <c r="E10" s="6">
        <v>237732.3</v>
      </c>
    </row>
    <row r="11" spans="1:5" ht="15" customHeight="1">
      <c r="A11" s="2" t="s">
        <v>3</v>
      </c>
      <c r="B11" s="22">
        <v>103500</v>
      </c>
      <c r="C11" s="1"/>
    </row>
    <row r="12" spans="1:5" ht="14.25" customHeight="1">
      <c r="A12" s="2" t="s">
        <v>0</v>
      </c>
      <c r="B12" s="22">
        <v>551560</v>
      </c>
      <c r="C12" s="1"/>
    </row>
    <row r="13" spans="1:5" ht="18.75" customHeight="1">
      <c r="A13" s="2" t="s">
        <v>1</v>
      </c>
      <c r="B13" s="22">
        <v>1930176</v>
      </c>
      <c r="C13" s="1"/>
    </row>
    <row r="14" spans="1:5">
      <c r="A14" s="2" t="s">
        <v>2</v>
      </c>
      <c r="B14" s="22">
        <v>48030</v>
      </c>
      <c r="C14" s="1"/>
    </row>
    <row r="15" spans="1:5">
      <c r="A15" s="2"/>
      <c r="B15" s="22"/>
      <c r="C15" s="1"/>
    </row>
    <row r="16" spans="1:5" ht="30">
      <c r="A16" s="4" t="s">
        <v>34</v>
      </c>
      <c r="B16" s="24">
        <f>B17+B18+B19+B20+B21+B22+B23+B24+B25+B26+B27</f>
        <v>103775.36</v>
      </c>
      <c r="C16" s="1"/>
    </row>
    <row r="17" spans="1:4" ht="30">
      <c r="A17" s="2" t="s">
        <v>59</v>
      </c>
      <c r="B17" s="22">
        <f>9600+3500</f>
        <v>13100</v>
      </c>
      <c r="C17" s="1"/>
    </row>
    <row r="18" spans="1:4" ht="17.25" customHeight="1">
      <c r="A18" s="2" t="s">
        <v>4</v>
      </c>
      <c r="B18" s="22">
        <v>7285</v>
      </c>
      <c r="C18" s="1"/>
      <c r="D18" s="1"/>
    </row>
    <row r="19" spans="1:4" ht="30" customHeight="1">
      <c r="A19" s="2" t="s">
        <v>77</v>
      </c>
      <c r="B19" s="22">
        <v>11760</v>
      </c>
      <c r="C19" s="1"/>
      <c r="D19" s="1"/>
    </row>
    <row r="20" spans="1:4" ht="27.75" customHeight="1">
      <c r="A20" s="2" t="s">
        <v>78</v>
      </c>
      <c r="B20" s="22">
        <v>10673.88</v>
      </c>
      <c r="C20" s="1"/>
      <c r="D20" s="1"/>
    </row>
    <row r="21" spans="1:4" ht="33.75" customHeight="1">
      <c r="A21" s="2" t="s">
        <v>79</v>
      </c>
      <c r="B21" s="22">
        <v>1000</v>
      </c>
      <c r="C21" s="1"/>
      <c r="D21" s="1"/>
    </row>
    <row r="22" spans="1:4">
      <c r="A22" s="2" t="s">
        <v>5</v>
      </c>
      <c r="B22" s="22">
        <v>10600</v>
      </c>
      <c r="C22" s="1"/>
      <c r="D22" s="1"/>
    </row>
    <row r="23" spans="1:4">
      <c r="A23" s="2" t="s">
        <v>7</v>
      </c>
      <c r="B23" s="22">
        <v>3982.5</v>
      </c>
      <c r="C23" s="1"/>
      <c r="D23" s="1"/>
    </row>
    <row r="24" spans="1:4">
      <c r="A24" s="2" t="s">
        <v>92</v>
      </c>
      <c r="B24" s="22">
        <v>7500</v>
      </c>
      <c r="C24" s="1"/>
      <c r="D24" s="1"/>
    </row>
    <row r="25" spans="1:4" ht="30">
      <c r="A25" s="2" t="s">
        <v>93</v>
      </c>
      <c r="B25" s="22">
        <v>21507.86</v>
      </c>
      <c r="C25" s="1"/>
      <c r="D25" s="1"/>
    </row>
    <row r="26" spans="1:4">
      <c r="A26" s="2" t="s">
        <v>94</v>
      </c>
      <c r="B26" s="22">
        <v>3500</v>
      </c>
      <c r="C26" s="1"/>
      <c r="D26" s="1"/>
    </row>
    <row r="27" spans="1:4">
      <c r="A27" s="2" t="s">
        <v>95</v>
      </c>
      <c r="B27" s="22">
        <v>12866.12</v>
      </c>
      <c r="C27" s="1"/>
      <c r="D27" s="1"/>
    </row>
    <row r="28" spans="1:4">
      <c r="A28" s="2"/>
      <c r="B28" s="22"/>
      <c r="C28" s="1"/>
      <c r="D28" s="1"/>
    </row>
    <row r="29" spans="1:4">
      <c r="A29" s="4" t="s">
        <v>35</v>
      </c>
      <c r="B29" s="24">
        <f>B30+B31+B32+B33+B34+B35+B36+B37+B38+B39</f>
        <v>154927.59</v>
      </c>
      <c r="C29" s="1"/>
      <c r="D29" s="1"/>
    </row>
    <row r="30" spans="1:4">
      <c r="A30" s="2" t="s">
        <v>60</v>
      </c>
      <c r="B30" s="25">
        <v>6000</v>
      </c>
      <c r="C30" s="1"/>
      <c r="D30" s="1"/>
    </row>
    <row r="31" spans="1:4" ht="18" customHeight="1">
      <c r="A31" s="2" t="s">
        <v>13</v>
      </c>
      <c r="B31" s="25">
        <v>4400</v>
      </c>
      <c r="C31" s="1"/>
      <c r="D31" s="1"/>
    </row>
    <row r="32" spans="1:4" ht="18" customHeight="1">
      <c r="A32" s="2" t="s">
        <v>6</v>
      </c>
      <c r="B32" s="22">
        <v>22211</v>
      </c>
      <c r="C32" s="1"/>
      <c r="D32" s="1"/>
    </row>
    <row r="33" spans="1:4" ht="18" customHeight="1">
      <c r="A33" s="2" t="s">
        <v>10</v>
      </c>
      <c r="B33" s="22">
        <f>7000+3400</f>
        <v>10400</v>
      </c>
      <c r="C33" s="1"/>
      <c r="D33" s="1"/>
    </row>
    <row r="34" spans="1:4" ht="18" customHeight="1">
      <c r="A34" s="2" t="s">
        <v>61</v>
      </c>
      <c r="B34" s="22">
        <v>4800.3100000000004</v>
      </c>
      <c r="C34" s="1"/>
      <c r="D34" s="1"/>
    </row>
    <row r="35" spans="1:4" ht="18" customHeight="1">
      <c r="A35" s="2" t="s">
        <v>80</v>
      </c>
      <c r="B35" s="22">
        <v>3000</v>
      </c>
      <c r="C35" s="1"/>
      <c r="D35" s="1"/>
    </row>
    <row r="36" spans="1:4" ht="18" customHeight="1">
      <c r="A36" s="2" t="s">
        <v>11</v>
      </c>
      <c r="B36" s="22">
        <f>497.5+528.78</f>
        <v>1026.28</v>
      </c>
      <c r="C36" s="1"/>
      <c r="D36" s="1"/>
    </row>
    <row r="37" spans="1:4" ht="30" customHeight="1">
      <c r="A37" s="2" t="s">
        <v>62</v>
      </c>
      <c r="B37" s="22">
        <v>64600</v>
      </c>
      <c r="C37" s="1"/>
      <c r="D37" s="1"/>
    </row>
    <row r="38" spans="1:4" ht="18.75" customHeight="1">
      <c r="A38" s="2" t="s">
        <v>96</v>
      </c>
      <c r="B38" s="22">
        <v>31740</v>
      </c>
      <c r="C38" s="1"/>
      <c r="D38" s="1"/>
    </row>
    <row r="39" spans="1:4" ht="18.75" customHeight="1">
      <c r="A39" s="2" t="s">
        <v>99</v>
      </c>
      <c r="B39" s="22">
        <v>6750</v>
      </c>
      <c r="C39" s="1"/>
      <c r="D39" s="1"/>
    </row>
    <row r="40" spans="1:4" ht="16.5" customHeight="1">
      <c r="A40" s="2"/>
      <c r="B40" s="22"/>
      <c r="C40" s="1"/>
      <c r="D40" s="1"/>
    </row>
    <row r="41" spans="1:4" ht="16.5" customHeight="1">
      <c r="A41" s="4" t="s">
        <v>36</v>
      </c>
      <c r="B41" s="24">
        <f>B42+B43+B44+B45</f>
        <v>485241.46</v>
      </c>
      <c r="C41" s="1"/>
      <c r="D41" s="1"/>
    </row>
    <row r="42" spans="1:4" ht="16.5" customHeight="1">
      <c r="A42" s="2" t="s">
        <v>21</v>
      </c>
      <c r="B42" s="22">
        <v>135108</v>
      </c>
      <c r="C42" s="1"/>
      <c r="D42" s="1"/>
    </row>
    <row r="43" spans="1:4" ht="16.5" customHeight="1">
      <c r="A43" s="2" t="s">
        <v>22</v>
      </c>
      <c r="B43" s="22">
        <v>2960</v>
      </c>
      <c r="C43" s="1"/>
      <c r="D43" s="1"/>
    </row>
    <row r="44" spans="1:4" ht="16.5" customHeight="1">
      <c r="A44" s="2" t="s">
        <v>23</v>
      </c>
      <c r="B44" s="22">
        <v>346097</v>
      </c>
      <c r="C44" s="1"/>
      <c r="D44" s="1"/>
    </row>
    <row r="45" spans="1:4" ht="16.5" customHeight="1">
      <c r="A45" s="2" t="s">
        <v>81</v>
      </c>
      <c r="B45" s="22">
        <v>1076.46</v>
      </c>
      <c r="C45" s="1"/>
      <c r="D45" s="1"/>
    </row>
    <row r="46" spans="1:4" ht="16.5" customHeight="1">
      <c r="A46" s="2"/>
      <c r="B46" s="22"/>
      <c r="C46" s="1"/>
      <c r="D46" s="1"/>
    </row>
    <row r="47" spans="1:4" ht="30" customHeight="1">
      <c r="A47" s="4" t="s">
        <v>37</v>
      </c>
      <c r="B47" s="24">
        <f>B48+B49+B50+B51+B52</f>
        <v>498995.4</v>
      </c>
      <c r="C47" s="1"/>
      <c r="D47" s="1"/>
    </row>
    <row r="48" spans="1:4" ht="22.5" customHeight="1">
      <c r="A48" s="2" t="s">
        <v>97</v>
      </c>
      <c r="B48" s="22">
        <f>80477.4+229548</f>
        <v>310025.40000000002</v>
      </c>
      <c r="C48" s="1"/>
      <c r="D48" s="1"/>
    </row>
    <row r="49" spans="1:6" ht="18" customHeight="1">
      <c r="A49" s="2" t="s">
        <v>8</v>
      </c>
      <c r="B49" s="22">
        <f>72000+57000</f>
        <v>129000</v>
      </c>
      <c r="C49" s="1"/>
      <c r="D49" s="1"/>
    </row>
    <row r="50" spans="1:6" ht="18" customHeight="1">
      <c r="A50" s="2" t="s">
        <v>54</v>
      </c>
      <c r="B50" s="22">
        <f>5800+27370</f>
        <v>33170</v>
      </c>
      <c r="C50" s="1"/>
      <c r="D50" s="1"/>
    </row>
    <row r="51" spans="1:6" ht="18" customHeight="1">
      <c r="A51" s="2" t="s">
        <v>63</v>
      </c>
      <c r="B51" s="22">
        <v>23760</v>
      </c>
      <c r="C51" s="1"/>
      <c r="D51" s="1"/>
    </row>
    <row r="52" spans="1:6" ht="18" customHeight="1">
      <c r="A52" s="2" t="s">
        <v>98</v>
      </c>
      <c r="B52" s="22">
        <v>3040</v>
      </c>
      <c r="C52" s="1"/>
      <c r="D52" s="1"/>
    </row>
    <row r="53" spans="1:6" ht="18" customHeight="1">
      <c r="A53" s="10"/>
      <c r="B53" s="26"/>
      <c r="C53" s="1"/>
      <c r="D53" s="1"/>
    </row>
    <row r="54" spans="1:6" ht="18.75" customHeight="1">
      <c r="A54" s="38" t="s">
        <v>27</v>
      </c>
      <c r="B54" s="38"/>
      <c r="C54" s="38"/>
      <c r="D54" s="38"/>
      <c r="E54" s="38"/>
    </row>
    <row r="55" spans="1:6">
      <c r="C55" s="1"/>
      <c r="D55" s="1"/>
    </row>
    <row r="56" spans="1:6">
      <c r="A56" s="12" t="s">
        <v>30</v>
      </c>
      <c r="B56" s="23">
        <f>B57+B60+B67+B80+E57+E61+B64+B83</f>
        <v>23135261.710000001</v>
      </c>
      <c r="C56" s="1"/>
      <c r="D56" s="18" t="s">
        <v>24</v>
      </c>
      <c r="E56" s="19"/>
    </row>
    <row r="57" spans="1:6">
      <c r="A57" s="4" t="s">
        <v>38</v>
      </c>
      <c r="B57" s="24">
        <f>B58</f>
        <v>1750</v>
      </c>
      <c r="C57" s="1"/>
      <c r="D57" s="2" t="s">
        <v>25</v>
      </c>
      <c r="E57" s="6">
        <v>16582643.5</v>
      </c>
    </row>
    <row r="58" spans="1:6" ht="27.75" customHeight="1">
      <c r="A58" s="2" t="s">
        <v>32</v>
      </c>
      <c r="B58" s="22">
        <v>1750</v>
      </c>
      <c r="C58" s="1"/>
      <c r="D58" s="2" t="s">
        <v>50</v>
      </c>
      <c r="E58" s="6">
        <v>11758943.029999999</v>
      </c>
      <c r="F58" s="1"/>
    </row>
    <row r="59" spans="1:6">
      <c r="A59" s="6"/>
      <c r="B59" s="22"/>
      <c r="C59" s="1"/>
      <c r="F59" s="1"/>
    </row>
    <row r="60" spans="1:6">
      <c r="A60" s="4" t="s">
        <v>39</v>
      </c>
      <c r="B60" s="24">
        <f>B61+B62</f>
        <v>41060.79</v>
      </c>
      <c r="D60" s="17" t="s">
        <v>51</v>
      </c>
      <c r="E60" s="17"/>
    </row>
    <row r="61" spans="1:6">
      <c r="A61" s="2" t="s">
        <v>9</v>
      </c>
      <c r="B61" s="25">
        <v>5180.79</v>
      </c>
      <c r="D61" s="2" t="s">
        <v>26</v>
      </c>
      <c r="E61" s="6">
        <v>4978318.17</v>
      </c>
    </row>
    <row r="62" spans="1:6" ht="30">
      <c r="A62" s="2" t="s">
        <v>56</v>
      </c>
      <c r="B62" s="25">
        <v>35880</v>
      </c>
      <c r="D62" s="7" t="s">
        <v>52</v>
      </c>
      <c r="E62" s="11">
        <f>E58*26.43%</f>
        <v>3107888.6428289996</v>
      </c>
    </row>
    <row r="63" spans="1:6" ht="27.75" customHeight="1">
      <c r="A63" s="6"/>
      <c r="B63" s="22"/>
    </row>
    <row r="64" spans="1:6" ht="27.75" customHeight="1">
      <c r="A64" s="4" t="s">
        <v>34</v>
      </c>
      <c r="B64" s="24">
        <f>B65</f>
        <v>12000</v>
      </c>
    </row>
    <row r="65" spans="1:4" ht="23.25" customHeight="1">
      <c r="A65" s="6" t="s">
        <v>100</v>
      </c>
      <c r="B65" s="22">
        <v>12000</v>
      </c>
    </row>
    <row r="66" spans="1:4" ht="27.75" customHeight="1">
      <c r="A66" s="6"/>
      <c r="B66" s="22"/>
    </row>
    <row r="67" spans="1:4">
      <c r="A67" s="4" t="s">
        <v>40</v>
      </c>
      <c r="B67" s="24">
        <f>B68+B69+B70+B71+B72+B73+B74+B75+B76+B77+B78</f>
        <v>513155.55000000005</v>
      </c>
      <c r="D67" s="8"/>
    </row>
    <row r="68" spans="1:4">
      <c r="A68" s="2" t="s">
        <v>10</v>
      </c>
      <c r="B68" s="25">
        <f>98200+15000+45000+4200+5200+12800+3750+13000+5400+31400</f>
        <v>233950</v>
      </c>
    </row>
    <row r="69" spans="1:4">
      <c r="A69" s="2" t="s">
        <v>11</v>
      </c>
      <c r="B69" s="25">
        <f>7884.64+8419.48</f>
        <v>16304.119999999999</v>
      </c>
    </row>
    <row r="70" spans="1:4">
      <c r="A70" s="7" t="s">
        <v>53</v>
      </c>
      <c r="B70" s="22">
        <v>6911.45</v>
      </c>
    </row>
    <row r="71" spans="1:4">
      <c r="A71" s="7" t="s">
        <v>14</v>
      </c>
      <c r="B71" s="22">
        <v>7959.25</v>
      </c>
    </row>
    <row r="72" spans="1:4" ht="30">
      <c r="A72" s="7" t="s">
        <v>31</v>
      </c>
      <c r="B72" s="22">
        <v>14256</v>
      </c>
    </row>
    <row r="73" spans="1:4">
      <c r="A73" s="7" t="s">
        <v>15</v>
      </c>
      <c r="B73" s="22">
        <f>25935+22280</f>
        <v>48215</v>
      </c>
    </row>
    <row r="74" spans="1:4">
      <c r="A74" s="7" t="s">
        <v>64</v>
      </c>
      <c r="B74" s="22">
        <v>55000</v>
      </c>
    </row>
    <row r="75" spans="1:4">
      <c r="A75" s="7" t="s">
        <v>65</v>
      </c>
      <c r="B75" s="22">
        <v>20000</v>
      </c>
    </row>
    <row r="76" spans="1:4" ht="30">
      <c r="A76" s="7" t="s">
        <v>82</v>
      </c>
      <c r="B76" s="22">
        <v>26173.95</v>
      </c>
    </row>
    <row r="77" spans="1:4">
      <c r="A77" s="7" t="s">
        <v>66</v>
      </c>
      <c r="B77" s="22">
        <v>18525.78</v>
      </c>
    </row>
    <row r="78" spans="1:4">
      <c r="A78" s="7" t="s">
        <v>96</v>
      </c>
      <c r="B78" s="22">
        <v>65860</v>
      </c>
    </row>
    <row r="79" spans="1:4">
      <c r="A79" s="2"/>
      <c r="B79" s="22"/>
    </row>
    <row r="80" spans="1:4" ht="30">
      <c r="A80" s="4" t="s">
        <v>41</v>
      </c>
      <c r="B80" s="24">
        <f>B81</f>
        <v>860122.7</v>
      </c>
    </row>
    <row r="81" spans="1:5">
      <c r="A81" s="2" t="s">
        <v>12</v>
      </c>
      <c r="B81" s="22">
        <v>860122.7</v>
      </c>
    </row>
    <row r="82" spans="1:5">
      <c r="A82" s="2"/>
      <c r="B82" s="22"/>
    </row>
    <row r="83" spans="1:5" ht="30">
      <c r="A83" s="4" t="s">
        <v>37</v>
      </c>
      <c r="B83" s="24">
        <f>B84+B85+B86</f>
        <v>146211</v>
      </c>
    </row>
    <row r="84" spans="1:5">
      <c r="A84" s="2" t="s">
        <v>101</v>
      </c>
      <c r="B84" s="22">
        <v>48391</v>
      </c>
    </row>
    <row r="85" spans="1:5">
      <c r="A85" s="2" t="s">
        <v>102</v>
      </c>
      <c r="B85" s="22">
        <v>48360</v>
      </c>
    </row>
    <row r="86" spans="1:5">
      <c r="A86" s="2" t="s">
        <v>103</v>
      </c>
      <c r="B86" s="22">
        <v>49460</v>
      </c>
    </row>
    <row r="87" spans="1:5">
      <c r="A87" s="10"/>
      <c r="B87" s="28"/>
      <c r="C87" s="9"/>
      <c r="D87" s="9"/>
      <c r="E87" s="9"/>
    </row>
    <row r="88" spans="1:5">
      <c r="C88" s="1"/>
      <c r="D88" s="1"/>
    </row>
    <row r="89" spans="1:5" ht="18.75">
      <c r="A89" s="40" t="s">
        <v>28</v>
      </c>
      <c r="B89" s="40"/>
      <c r="C89" s="40"/>
      <c r="D89" s="40"/>
      <c r="E89" s="40"/>
    </row>
    <row r="90" spans="1:5">
      <c r="A90" s="9"/>
      <c r="B90" s="26"/>
      <c r="C90" s="9"/>
      <c r="D90" s="9"/>
      <c r="E90" s="9"/>
    </row>
    <row r="91" spans="1:5">
      <c r="A91" s="12" t="s">
        <v>30</v>
      </c>
      <c r="B91" s="24">
        <f>B92+B97+B100+B106+B109+B103+B113+B116+B120+B124</f>
        <v>1644133.6099999999</v>
      </c>
      <c r="C91" s="9"/>
      <c r="D91" s="9"/>
      <c r="E91" s="9"/>
    </row>
    <row r="92" spans="1:5">
      <c r="A92" s="12" t="s">
        <v>67</v>
      </c>
      <c r="B92" s="24">
        <f>B93+B94+B95</f>
        <v>475625.61</v>
      </c>
      <c r="C92" s="9"/>
      <c r="D92" s="9"/>
      <c r="E92" s="9"/>
    </row>
    <row r="93" spans="1:5">
      <c r="A93" s="6" t="s">
        <v>83</v>
      </c>
      <c r="B93" s="25">
        <v>12000</v>
      </c>
      <c r="C93" s="9"/>
      <c r="D93" s="9"/>
      <c r="E93" s="9"/>
    </row>
    <row r="94" spans="1:5">
      <c r="A94" s="6" t="s">
        <v>68</v>
      </c>
      <c r="B94" s="25">
        <v>455204.68</v>
      </c>
      <c r="C94" s="9"/>
      <c r="D94" s="9"/>
      <c r="E94" s="9"/>
    </row>
    <row r="95" spans="1:5">
      <c r="A95" s="6" t="s">
        <v>69</v>
      </c>
      <c r="B95" s="25">
        <v>8420.93</v>
      </c>
      <c r="C95" s="9"/>
      <c r="D95" s="9"/>
      <c r="E95" s="9"/>
    </row>
    <row r="96" spans="1:5">
      <c r="A96" s="12"/>
      <c r="B96" s="25"/>
      <c r="C96" s="9"/>
      <c r="D96" s="9"/>
      <c r="E96" s="9"/>
    </row>
    <row r="97" spans="1:5">
      <c r="A97" s="4" t="s">
        <v>84</v>
      </c>
      <c r="B97" s="24">
        <f>B98</f>
        <v>25000</v>
      </c>
      <c r="D97" s="42"/>
      <c r="E97" s="42"/>
    </row>
    <row r="98" spans="1:5">
      <c r="A98" s="3" t="s">
        <v>85</v>
      </c>
      <c r="B98" s="22">
        <v>25000</v>
      </c>
      <c r="D98" s="41"/>
      <c r="E98" s="41"/>
    </row>
    <row r="99" spans="1:5">
      <c r="A99" s="3"/>
      <c r="B99" s="22"/>
      <c r="D99" s="30"/>
      <c r="E99" s="30"/>
    </row>
    <row r="100" spans="1:5" ht="30">
      <c r="A100" s="32" t="s">
        <v>70</v>
      </c>
      <c r="B100" s="24">
        <f>B101</f>
        <v>286344</v>
      </c>
      <c r="D100" s="30"/>
      <c r="E100" s="30"/>
    </row>
    <row r="101" spans="1:5" ht="30">
      <c r="A101" s="3" t="s">
        <v>71</v>
      </c>
      <c r="B101" s="22">
        <v>286344</v>
      </c>
      <c r="D101" s="30"/>
      <c r="E101" s="30"/>
    </row>
    <row r="102" spans="1:5">
      <c r="A102" s="3"/>
      <c r="B102" s="22"/>
      <c r="D102" s="30"/>
      <c r="E102" s="30"/>
    </row>
    <row r="103" spans="1:5">
      <c r="A103" s="32" t="s">
        <v>87</v>
      </c>
      <c r="B103" s="24">
        <f>B104</f>
        <v>400000</v>
      </c>
      <c r="D103" s="35"/>
      <c r="E103" s="35"/>
    </row>
    <row r="104" spans="1:5">
      <c r="A104" s="3" t="s">
        <v>88</v>
      </c>
      <c r="B104" s="22">
        <v>400000</v>
      </c>
      <c r="D104" s="35"/>
      <c r="E104" s="35"/>
    </row>
    <row r="105" spans="1:5">
      <c r="A105" s="3"/>
      <c r="B105" s="22"/>
      <c r="D105" s="35"/>
      <c r="E105" s="35"/>
    </row>
    <row r="106" spans="1:5" ht="30">
      <c r="A106" s="32" t="s">
        <v>72</v>
      </c>
      <c r="B106" s="24">
        <f>B107</f>
        <v>112736</v>
      </c>
      <c r="D106" s="30"/>
      <c r="E106" s="30"/>
    </row>
    <row r="107" spans="1:5">
      <c r="A107" s="3" t="s">
        <v>86</v>
      </c>
      <c r="B107" s="22">
        <v>112736</v>
      </c>
      <c r="D107" s="30"/>
      <c r="E107" s="30"/>
    </row>
    <row r="108" spans="1:5">
      <c r="A108" s="2"/>
      <c r="B108" s="22"/>
      <c r="D108" s="10"/>
      <c r="E108" s="9"/>
    </row>
    <row r="109" spans="1:5">
      <c r="A109" s="4" t="s">
        <v>42</v>
      </c>
      <c r="B109" s="24">
        <f>B110+B111</f>
        <v>152458</v>
      </c>
      <c r="D109" s="13"/>
      <c r="E109" s="13"/>
    </row>
    <row r="110" spans="1:5">
      <c r="A110" s="3" t="s">
        <v>16</v>
      </c>
      <c r="B110" s="22">
        <v>35611.22</v>
      </c>
      <c r="D110" s="10"/>
      <c r="E110" s="9"/>
    </row>
    <row r="111" spans="1:5">
      <c r="A111" s="21" t="s">
        <v>58</v>
      </c>
      <c r="B111" s="29">
        <v>116846.78</v>
      </c>
    </row>
    <row r="112" spans="1:5">
      <c r="A112" s="21"/>
      <c r="B112" s="29"/>
    </row>
    <row r="113" spans="1:5">
      <c r="A113" s="36" t="s">
        <v>104</v>
      </c>
      <c r="B113" s="34">
        <f>B114</f>
        <v>15600</v>
      </c>
    </row>
    <row r="114" spans="1:5">
      <c r="A114" s="21" t="s">
        <v>105</v>
      </c>
      <c r="B114" s="29">
        <v>15600</v>
      </c>
    </row>
    <row r="115" spans="1:5">
      <c r="A115" s="21"/>
      <c r="B115" s="29"/>
    </row>
    <row r="116" spans="1:5" ht="30">
      <c r="A116" s="36" t="s">
        <v>108</v>
      </c>
      <c r="B116" s="34">
        <f>B117+B118</f>
        <v>44170</v>
      </c>
    </row>
    <row r="117" spans="1:5">
      <c r="A117" s="21" t="s">
        <v>106</v>
      </c>
      <c r="B117" s="29">
        <v>11170</v>
      </c>
    </row>
    <row r="118" spans="1:5">
      <c r="A118" s="21" t="s">
        <v>107</v>
      </c>
      <c r="B118" s="29">
        <v>33000</v>
      </c>
    </row>
    <row r="119" spans="1:5">
      <c r="A119" s="21"/>
      <c r="B119" s="29"/>
    </row>
    <row r="120" spans="1:5">
      <c r="A120" s="36" t="s">
        <v>109</v>
      </c>
      <c r="B120" s="34">
        <f>B121+B122</f>
        <v>50000</v>
      </c>
    </row>
    <row r="121" spans="1:5">
      <c r="A121" s="21" t="s">
        <v>110</v>
      </c>
      <c r="B121" s="29">
        <v>30000</v>
      </c>
    </row>
    <row r="122" spans="1:5">
      <c r="A122" s="21" t="s">
        <v>111</v>
      </c>
      <c r="B122" s="29">
        <v>20000</v>
      </c>
    </row>
    <row r="123" spans="1:5">
      <c r="A123" s="21"/>
      <c r="B123" s="29"/>
    </row>
    <row r="124" spans="1:5" ht="30">
      <c r="A124" s="36" t="s">
        <v>112</v>
      </c>
      <c r="B124" s="34">
        <f>B125</f>
        <v>82200</v>
      </c>
    </row>
    <row r="125" spans="1:5">
      <c r="A125" s="6" t="s">
        <v>113</v>
      </c>
      <c r="B125" s="29">
        <v>82200</v>
      </c>
    </row>
    <row r="127" spans="1:5" ht="18.75">
      <c r="A127" s="38" t="s">
        <v>73</v>
      </c>
      <c r="B127" s="38"/>
      <c r="C127" s="38"/>
      <c r="D127" s="38"/>
      <c r="E127" s="38"/>
    </row>
    <row r="128" spans="1:5">
      <c r="C128" s="1"/>
      <c r="D128" s="1"/>
    </row>
    <row r="129" spans="1:2">
      <c r="A129" s="33">
        <v>88</v>
      </c>
      <c r="B129" s="34">
        <f>B130</f>
        <v>24167.53</v>
      </c>
    </row>
    <row r="130" spans="1:2" ht="30">
      <c r="A130" s="4" t="s">
        <v>90</v>
      </c>
      <c r="B130" s="29">
        <f>B131</f>
        <v>24167.53</v>
      </c>
    </row>
    <row r="131" spans="1:2">
      <c r="A131" s="6" t="s">
        <v>89</v>
      </c>
      <c r="B131" s="29">
        <v>24167.53</v>
      </c>
    </row>
    <row r="132" spans="1:2">
      <c r="A132" s="6"/>
      <c r="B132" s="29"/>
    </row>
    <row r="133" spans="1:2">
      <c r="A133" s="4" t="s">
        <v>33</v>
      </c>
      <c r="B133" s="34">
        <f>B134</f>
        <v>2222.35</v>
      </c>
    </row>
    <row r="134" spans="1:2">
      <c r="A134" s="6" t="s">
        <v>1</v>
      </c>
      <c r="B134" s="29">
        <v>2222.35</v>
      </c>
    </row>
    <row r="136" spans="1:2">
      <c r="A136" s="33">
        <v>90</v>
      </c>
      <c r="B136" s="34">
        <f>B137+B143</f>
        <v>142119.24999999997</v>
      </c>
    </row>
    <row r="137" spans="1:2">
      <c r="A137" s="4" t="s">
        <v>33</v>
      </c>
      <c r="B137" s="34">
        <f>B138+B139+B140+B141</f>
        <v>135449.88999999998</v>
      </c>
    </row>
    <row r="138" spans="1:2">
      <c r="A138" s="6" t="s">
        <v>3</v>
      </c>
      <c r="B138" s="29">
        <v>36000</v>
      </c>
    </row>
    <row r="139" spans="1:2">
      <c r="A139" s="6" t="s">
        <v>114</v>
      </c>
      <c r="B139" s="29">
        <v>17165.759999999998</v>
      </c>
    </row>
    <row r="140" spans="1:2">
      <c r="A140" s="6" t="s">
        <v>1</v>
      </c>
      <c r="B140" s="29">
        <v>76151.83</v>
      </c>
    </row>
    <row r="141" spans="1:2">
      <c r="A141" s="6" t="s">
        <v>115</v>
      </c>
      <c r="B141" s="29">
        <v>6132.3</v>
      </c>
    </row>
    <row r="142" spans="1:2">
      <c r="A142" s="6"/>
      <c r="B142" s="29"/>
    </row>
    <row r="143" spans="1:2" ht="30">
      <c r="A143" s="4" t="s">
        <v>34</v>
      </c>
      <c r="B143" s="34">
        <f>B144</f>
        <v>6669.36</v>
      </c>
    </row>
    <row r="144" spans="1:2">
      <c r="A144" s="6" t="s">
        <v>116</v>
      </c>
      <c r="B144" s="29">
        <v>6669.36</v>
      </c>
    </row>
  </sheetData>
  <mergeCells count="9">
    <mergeCell ref="A127:E127"/>
    <mergeCell ref="A2:E2"/>
    <mergeCell ref="A89:E89"/>
    <mergeCell ref="D98:E98"/>
    <mergeCell ref="D97:E97"/>
    <mergeCell ref="A4:E4"/>
    <mergeCell ref="D9:E9"/>
    <mergeCell ref="A54:E54"/>
    <mergeCell ref="D6:E6"/>
  </mergeCells>
  <pageMargins left="0.7" right="0.7" top="0.75" bottom="0.75" header="0.3" footer="0.3"/>
  <pageSetup paperSize="9" scale="69" orientation="portrait" r:id="rId1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H17"/>
  <sheetViews>
    <sheetView workbookViewId="0">
      <selection activeCell="B3" sqref="B3"/>
    </sheetView>
  </sheetViews>
  <sheetFormatPr defaultRowHeight="15"/>
  <cols>
    <col min="1" max="1" width="6.28515625" customWidth="1"/>
    <col min="2" max="2" width="27.5703125" style="1" customWidth="1"/>
    <col min="3" max="3" width="12" customWidth="1"/>
    <col min="4" max="4" width="11.28515625" style="8" customWidth="1"/>
    <col min="5" max="6" width="11.5703125" style="8" customWidth="1"/>
    <col min="7" max="7" width="16.85546875" style="8" customWidth="1"/>
    <col min="8" max="8" width="14.140625" style="8" bestFit="1" customWidth="1"/>
  </cols>
  <sheetData>
    <row r="2" spans="1:8" ht="38.25" customHeight="1">
      <c r="B2" s="39" t="s">
        <v>123</v>
      </c>
      <c r="C2" s="39"/>
      <c r="D2" s="39"/>
      <c r="E2" s="39"/>
      <c r="F2" s="39"/>
      <c r="G2" s="39"/>
      <c r="H2" s="39"/>
    </row>
    <row r="5" spans="1:8" s="1" customFormat="1" ht="32.25" customHeight="1">
      <c r="A5" s="43" t="s">
        <v>48</v>
      </c>
      <c r="B5" s="43" t="s">
        <v>43</v>
      </c>
      <c r="C5" s="43" t="s">
        <v>44</v>
      </c>
      <c r="D5" s="47" t="s">
        <v>57</v>
      </c>
      <c r="E5" s="48"/>
      <c r="F5" s="48"/>
      <c r="G5" s="49"/>
      <c r="H5" s="46" t="s">
        <v>47</v>
      </c>
    </row>
    <row r="6" spans="1:8" s="1" customFormat="1" ht="43.5" customHeight="1">
      <c r="A6" s="43"/>
      <c r="B6" s="43"/>
      <c r="C6" s="43"/>
      <c r="D6" s="5" t="s">
        <v>45</v>
      </c>
      <c r="E6" s="5" t="s">
        <v>46</v>
      </c>
      <c r="F6" s="5" t="s">
        <v>55</v>
      </c>
      <c r="G6" s="5" t="s">
        <v>74</v>
      </c>
      <c r="H6" s="46"/>
    </row>
    <row r="7" spans="1:8">
      <c r="A7" s="6">
        <v>1</v>
      </c>
      <c r="B7" s="2" t="s">
        <v>12</v>
      </c>
      <c r="C7" s="6">
        <v>2474</v>
      </c>
      <c r="D7" s="20">
        <v>860122.7</v>
      </c>
      <c r="E7" s="11"/>
      <c r="F7" s="11"/>
      <c r="G7" s="11"/>
      <c r="H7" s="11"/>
    </row>
    <row r="8" spans="1:8">
      <c r="A8" s="6">
        <f>A7+1</f>
        <v>2</v>
      </c>
      <c r="B8" s="2" t="s">
        <v>88</v>
      </c>
      <c r="C8" s="6">
        <v>1</v>
      </c>
      <c r="D8" s="11"/>
      <c r="E8" s="11"/>
      <c r="F8" s="11">
        <v>400000</v>
      </c>
      <c r="G8" s="11"/>
      <c r="H8" s="11"/>
    </row>
    <row r="9" spans="1:8">
      <c r="A9" s="6">
        <v>3</v>
      </c>
      <c r="B9" s="2" t="s">
        <v>106</v>
      </c>
      <c r="C9" s="6">
        <v>1</v>
      </c>
      <c r="D9" s="11"/>
      <c r="E9" s="11"/>
      <c r="F9" s="11">
        <v>11170</v>
      </c>
      <c r="G9" s="11"/>
      <c r="H9" s="11"/>
    </row>
    <row r="10" spans="1:8">
      <c r="A10" s="6">
        <v>4</v>
      </c>
      <c r="B10" s="2" t="s">
        <v>117</v>
      </c>
      <c r="C10" s="6">
        <v>1</v>
      </c>
      <c r="D10" s="11"/>
      <c r="E10" s="11"/>
      <c r="F10" s="11">
        <v>33000</v>
      </c>
      <c r="G10" s="11"/>
      <c r="H10" s="11"/>
    </row>
    <row r="11" spans="1:8">
      <c r="A11" s="6">
        <v>5</v>
      </c>
      <c r="B11" s="2" t="s">
        <v>118</v>
      </c>
      <c r="C11" s="37">
        <v>2</v>
      </c>
      <c r="D11" s="11"/>
      <c r="E11" s="11"/>
      <c r="F11" s="11">
        <f>30236*2</f>
        <v>60472</v>
      </c>
      <c r="G11" s="11"/>
      <c r="H11" s="11"/>
    </row>
    <row r="12" spans="1:8">
      <c r="A12" s="6">
        <v>6</v>
      </c>
      <c r="B12" s="2" t="s">
        <v>119</v>
      </c>
      <c r="C12" s="37">
        <v>2</v>
      </c>
      <c r="D12" s="11"/>
      <c r="E12" s="11"/>
      <c r="F12" s="11">
        <f>10864*2</f>
        <v>21728</v>
      </c>
      <c r="G12" s="11"/>
      <c r="H12" s="11"/>
    </row>
    <row r="13" spans="1:8">
      <c r="A13" s="6">
        <v>7</v>
      </c>
      <c r="B13" s="2" t="s">
        <v>120</v>
      </c>
      <c r="C13" s="6">
        <v>2</v>
      </c>
      <c r="D13" s="11"/>
      <c r="E13" s="11"/>
      <c r="F13" s="11"/>
      <c r="G13" s="11"/>
      <c r="H13" s="11">
        <f>30849.44*2</f>
        <v>61698.879999999997</v>
      </c>
    </row>
    <row r="14" spans="1:8">
      <c r="A14" s="6">
        <v>8</v>
      </c>
      <c r="B14" s="2" t="s">
        <v>121</v>
      </c>
      <c r="C14" s="6">
        <v>16</v>
      </c>
      <c r="D14" s="11"/>
      <c r="E14" s="11"/>
      <c r="F14" s="11"/>
      <c r="G14" s="11"/>
      <c r="H14" s="11">
        <f>8537.17*16</f>
        <v>136594.72</v>
      </c>
    </row>
    <row r="15" spans="1:8">
      <c r="A15" s="6">
        <v>9</v>
      </c>
      <c r="B15" s="2" t="s">
        <v>122</v>
      </c>
      <c r="C15" s="6">
        <v>1</v>
      </c>
      <c r="D15" s="11"/>
      <c r="E15" s="11"/>
      <c r="F15" s="11"/>
      <c r="G15" s="11"/>
      <c r="H15" s="11">
        <v>32234.53</v>
      </c>
    </row>
    <row r="16" spans="1:8">
      <c r="A16" s="14" t="s">
        <v>49</v>
      </c>
      <c r="B16" s="15"/>
      <c r="C16" s="16"/>
      <c r="D16" s="11">
        <f t="shared" ref="D16:E16" si="0">SUM(D7:D15)</f>
        <v>860122.7</v>
      </c>
      <c r="E16" s="11">
        <f t="shared" si="0"/>
        <v>0</v>
      </c>
      <c r="F16" s="11">
        <f>SUM(F7:F15)</f>
        <v>526370</v>
      </c>
      <c r="G16" s="11">
        <f t="shared" ref="G16:H16" si="1">SUM(G7:G15)</f>
        <v>0</v>
      </c>
      <c r="H16" s="11">
        <f t="shared" si="1"/>
        <v>230528.13</v>
      </c>
    </row>
    <row r="17" spans="5:5">
      <c r="E17" s="8" t="s">
        <v>75</v>
      </c>
    </row>
  </sheetData>
  <mergeCells count="6">
    <mergeCell ref="A5:A6"/>
    <mergeCell ref="B2:H2"/>
    <mergeCell ref="B5:B6"/>
    <mergeCell ref="C5:C6"/>
    <mergeCell ref="H5:H6"/>
    <mergeCell ref="D5:G5"/>
  </mergeCells>
  <pageMargins left="0.7" right="0.7" top="0.75" bottom="0.75" header="0.3" footer="0.3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расходованиевсей сметы</vt:lpstr>
      <vt:lpstr>подробно по ОС</vt:lpstr>
      <vt:lpstr>Лист3</vt:lpstr>
      <vt:lpstr>'расходованиевсей сметы'!Область_печати</vt:lpstr>
    </vt:vector>
  </TitlesOfParts>
  <Company>МБОУ ПСОШ№2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Света</cp:lastModifiedBy>
  <cp:lastPrinted>2018-03-30T10:11:07Z</cp:lastPrinted>
  <dcterms:created xsi:type="dcterms:W3CDTF">2012-12-21T07:37:09Z</dcterms:created>
  <dcterms:modified xsi:type="dcterms:W3CDTF">2018-03-30T14:03:01Z</dcterms:modified>
</cp:coreProperties>
</file>